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Diesel" sheetId="1" r:id="rId1"/>
  </sheets>
  <definedNames>
    <definedName name="DT3_2">'Diesel'!$K$7</definedName>
    <definedName name="DT4_1">'Diesel'!$H$7</definedName>
    <definedName name="g">'Diesel'!$E$6</definedName>
    <definedName name="p_1">'Diesel'!$B$3</definedName>
    <definedName name="p_2">'Diesel'!$E$3</definedName>
    <definedName name="p_3">'Diesel'!$H$3</definedName>
    <definedName name="p_4">'Diesel'!$K$3</definedName>
    <definedName name="rr">'Diesel'!$B$6</definedName>
    <definedName name="T_1">'Diesel'!$B$4</definedName>
    <definedName name="T_2">'Diesel'!$E$4</definedName>
    <definedName name="T_3">'Diesel'!$H$4</definedName>
    <definedName name="T_4">'Diesel'!$K$4</definedName>
    <definedName name="tt_1">'Diesel'!$B$1</definedName>
    <definedName name="tt_3">'Diesel'!$H$1</definedName>
    <definedName name="V_1">'Diesel'!$B$2</definedName>
    <definedName name="V_2">'Diesel'!$E$2</definedName>
    <definedName name="V_3">'Diesel'!$H$2</definedName>
    <definedName name="V_4">'Diesel'!$K$2</definedName>
  </definedNames>
  <calcPr fullCalcOnLoad="1"/>
</workbook>
</file>

<file path=xl/sharedStrings.xml><?xml version="1.0" encoding="utf-8"?>
<sst xmlns="http://schemas.openxmlformats.org/spreadsheetml/2006/main" count="30" uniqueCount="30">
  <si>
    <t>t1    [C]</t>
  </si>
  <si>
    <t>t3    [C]</t>
  </si>
  <si>
    <t>V_1 [cc]</t>
  </si>
  <si>
    <t>V_2 [cc]</t>
  </si>
  <si>
    <t>V_3 [cc]</t>
  </si>
  <si>
    <t>p_1 [kPa]</t>
  </si>
  <si>
    <t>p_2 [kPa]</t>
  </si>
  <si>
    <t>p_3 [kPa]</t>
  </si>
  <si>
    <t>T_1 [K]</t>
  </si>
  <si>
    <t>T_2 [K]</t>
  </si>
  <si>
    <t>T_3 [K]</t>
  </si>
  <si>
    <t>V_4 [cc]</t>
  </si>
  <si>
    <t>p_4 [kPa]</t>
  </si>
  <si>
    <t>T_4 [K]</t>
  </si>
  <si>
    <t>rr</t>
  </si>
  <si>
    <t>V (1) [cc]</t>
  </si>
  <si>
    <t>p (1) [kPa]</t>
  </si>
  <si>
    <t>g</t>
  </si>
  <si>
    <t>V (2) [cc]</t>
  </si>
  <si>
    <t>p (2) [kPa]</t>
  </si>
  <si>
    <t>V (3) [cc]</t>
  </si>
  <si>
    <t>p (3) [kPa]</t>
  </si>
  <si>
    <t>V (4) [cc]</t>
  </si>
  <si>
    <t>p (4) [kPa]</t>
  </si>
  <si>
    <t>Eta th</t>
  </si>
  <si>
    <r>
      <t>D</t>
    </r>
    <r>
      <rPr>
        <sz val="10"/>
        <rFont val="Arial"/>
        <family val="0"/>
      </rPr>
      <t xml:space="preserve"> T</t>
    </r>
    <r>
      <rPr>
        <sz val="8"/>
        <rFont val="Arial"/>
        <family val="2"/>
      </rPr>
      <t>out(4-1)</t>
    </r>
  </si>
  <si>
    <r>
      <t>W</t>
    </r>
    <r>
      <rPr>
        <sz val="8"/>
        <rFont val="Arial"/>
        <family val="2"/>
      </rPr>
      <t>in (1-2)</t>
    </r>
  </si>
  <si>
    <r>
      <t>Wout</t>
    </r>
    <r>
      <rPr>
        <sz val="8"/>
        <rFont val="Arial"/>
        <family val="2"/>
      </rPr>
      <t xml:space="preserve"> (3-4)</t>
    </r>
  </si>
  <si>
    <r>
      <t>D</t>
    </r>
    <r>
      <rPr>
        <sz val="10"/>
        <rFont val="Arial"/>
        <family val="0"/>
      </rPr>
      <t xml:space="preserve"> T</t>
    </r>
    <r>
      <rPr>
        <sz val="8"/>
        <rFont val="Arial"/>
        <family val="2"/>
      </rPr>
      <t>in(2-3)</t>
    </r>
  </si>
  <si>
    <t>W [J]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</si>
</sst>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000"/>
    <numFmt numFmtId="173" formatCode="0.000"/>
    <numFmt numFmtId="174" formatCode="0.0"/>
    <numFmt numFmtId="175" formatCode="0.00000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8.75"/>
      <name val="Arial"/>
      <family val="0"/>
    </font>
    <font>
      <sz val="15"/>
      <name val="Arial"/>
      <family val="0"/>
    </font>
    <font>
      <b/>
      <sz val="18"/>
      <name val="Arial"/>
      <family val="0"/>
    </font>
    <font>
      <sz val="10"/>
      <color indexed="10"/>
      <name val="Arial"/>
      <family val="0"/>
    </font>
    <font>
      <sz val="10"/>
      <name val="Symbol"/>
      <family val="1"/>
    </font>
    <font>
      <sz val="16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174" fontId="0" fillId="0" borderId="1" xfId="0" applyNumberFormat="1" applyBorder="1" applyAlignment="1" applyProtection="1">
      <alignment/>
      <protection hidden="1"/>
    </xf>
    <xf numFmtId="174" fontId="2" fillId="0" borderId="1" xfId="0" applyNumberFormat="1" applyFont="1" applyBorder="1" applyAlignment="1" applyProtection="1">
      <alignment/>
      <protection hidden="1"/>
    </xf>
    <xf numFmtId="2" fontId="0" fillId="0" borderId="0" xfId="0" applyNumberFormat="1" applyAlignment="1">
      <alignment/>
    </xf>
    <xf numFmtId="174" fontId="0" fillId="0" borderId="2" xfId="0" applyNumberFormat="1" applyBorder="1" applyAlignment="1" applyProtection="1">
      <alignment/>
      <protection hidden="1"/>
    </xf>
    <xf numFmtId="174" fontId="0" fillId="2" borderId="3" xfId="0" applyNumberFormat="1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/>
      <protection hidden="1"/>
    </xf>
    <xf numFmtId="174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174" fontId="0" fillId="0" borderId="4" xfId="0" applyNumberFormat="1" applyBorder="1" applyAlignment="1" applyProtection="1">
      <alignment/>
      <protection hidden="1"/>
    </xf>
    <xf numFmtId="174" fontId="0" fillId="0" borderId="7" xfId="0" applyNumberFormat="1" applyBorder="1" applyAlignment="1" applyProtection="1">
      <alignment/>
      <protection hidden="1"/>
    </xf>
    <xf numFmtId="2" fontId="6" fillId="0" borderId="1" xfId="0" applyNumberFormat="1" applyFont="1" applyBorder="1" applyAlignment="1" applyProtection="1">
      <alignment/>
      <protection hidden="1"/>
    </xf>
    <xf numFmtId="174" fontId="6" fillId="0" borderId="1" xfId="0" applyNumberFormat="1" applyFont="1" applyBorder="1" applyAlignment="1" applyProtection="1">
      <alignment/>
      <protection hidden="1"/>
    </xf>
    <xf numFmtId="0" fontId="7" fillId="0" borderId="1" xfId="0" applyFont="1" applyBorder="1" applyAlignment="1">
      <alignment/>
    </xf>
    <xf numFmtId="173" fontId="0" fillId="2" borderId="3" xfId="0" applyNumberFormat="1" applyFill="1" applyBorder="1" applyAlignment="1" applyProtection="1">
      <alignment/>
      <protection locked="0"/>
    </xf>
    <xf numFmtId="2" fontId="0" fillId="2" borderId="3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Diesel Cycle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099"/>
          <c:w val="0.647"/>
          <c:h val="0.742"/>
        </c:manualLayout>
      </c:layout>
      <c:scatterChart>
        <c:scatterStyle val="smooth"/>
        <c:varyColors val="0"/>
        <c:ser>
          <c:idx val="0"/>
          <c:order val="0"/>
          <c:tx>
            <c:v>Compression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Diesel!$B$8:$K$8</c:f>
              <c:numCache>
                <c:ptCount val="10"/>
                <c:pt idx="0">
                  <c:v>110</c:v>
                </c:pt>
                <c:pt idx="1">
                  <c:v>98.88888888888889</c:v>
                </c:pt>
                <c:pt idx="2">
                  <c:v>87.77777777777777</c:v>
                </c:pt>
                <c:pt idx="3">
                  <c:v>76.66666666666667</c:v>
                </c:pt>
                <c:pt idx="4">
                  <c:v>65.55555555555556</c:v>
                </c:pt>
                <c:pt idx="5">
                  <c:v>54.44444444444444</c:v>
                </c:pt>
                <c:pt idx="6">
                  <c:v>43.333333333333336</c:v>
                </c:pt>
                <c:pt idx="7">
                  <c:v>32.22222222222222</c:v>
                </c:pt>
                <c:pt idx="8">
                  <c:v>21.11111111111111</c:v>
                </c:pt>
                <c:pt idx="9">
                  <c:v>10</c:v>
                </c:pt>
              </c:numCache>
            </c:numRef>
          </c:xVal>
          <c:yVal>
            <c:numRef>
              <c:f>Diesel!$B$9:$K$9</c:f>
              <c:numCache>
                <c:ptCount val="10"/>
                <c:pt idx="0">
                  <c:v>100</c:v>
                </c:pt>
                <c:pt idx="1">
                  <c:v>116.07622165465934</c:v>
                </c:pt>
                <c:pt idx="2">
                  <c:v>137.15490530397352</c:v>
                </c:pt>
                <c:pt idx="3">
                  <c:v>165.76794186278096</c:v>
                </c:pt>
                <c:pt idx="4">
                  <c:v>206.3937092511355</c:v>
                </c:pt>
                <c:pt idx="5">
                  <c:v>267.6792830423313</c:v>
                </c:pt>
                <c:pt idx="6">
                  <c:v>368.4671902080454</c:v>
                </c:pt>
                <c:pt idx="7">
                  <c:v>557.868802738295</c:v>
                </c:pt>
                <c:pt idx="8">
                  <c:v>1008.4032369991808</c:v>
                </c:pt>
                <c:pt idx="9">
                  <c:v>2870.44849880676</c:v>
                </c:pt>
              </c:numCache>
            </c:numRef>
          </c:yVal>
          <c:smooth val="1"/>
        </c:ser>
        <c:ser>
          <c:idx val="1"/>
          <c:order val="1"/>
          <c:tx>
            <c:v>Combustion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Diesel!$B$11:$C$11</c:f>
              <c:numCache>
                <c:ptCount val="2"/>
                <c:pt idx="0">
                  <c:v>10</c:v>
                </c:pt>
                <c:pt idx="1">
                  <c:v>16.264224475201036</c:v>
                </c:pt>
              </c:numCache>
            </c:numRef>
          </c:xVal>
          <c:yVal>
            <c:numRef>
              <c:f>Diesel!$B$12:$C$12</c:f>
              <c:numCache>
                <c:ptCount val="2"/>
                <c:pt idx="0">
                  <c:v>2870.4484988067607</c:v>
                </c:pt>
                <c:pt idx="1">
                  <c:v>2870.4484988067607</c:v>
                </c:pt>
              </c:numCache>
            </c:numRef>
          </c:yVal>
          <c:smooth val="1"/>
        </c:ser>
        <c:ser>
          <c:idx val="2"/>
          <c:order val="2"/>
          <c:tx>
            <c:v>Expanssion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Diesel!$B$14:$K$14</c:f>
              <c:numCache>
                <c:ptCount val="10"/>
                <c:pt idx="0">
                  <c:v>16.264224475201036</c:v>
                </c:pt>
                <c:pt idx="1">
                  <c:v>26.679310644623143</c:v>
                </c:pt>
                <c:pt idx="2">
                  <c:v>37.094396814045254</c:v>
                </c:pt>
                <c:pt idx="3">
                  <c:v>47.509482983467365</c:v>
                </c:pt>
                <c:pt idx="4">
                  <c:v>57.92456915288946</c:v>
                </c:pt>
                <c:pt idx="5">
                  <c:v>68.33965532231157</c:v>
                </c:pt>
                <c:pt idx="6">
                  <c:v>78.75474149173368</c:v>
                </c:pt>
                <c:pt idx="7">
                  <c:v>89.16982766115578</c:v>
                </c:pt>
                <c:pt idx="8">
                  <c:v>99.58491383057789</c:v>
                </c:pt>
                <c:pt idx="9">
                  <c:v>110</c:v>
                </c:pt>
              </c:numCache>
            </c:numRef>
          </c:xVal>
          <c:yVal>
            <c:numRef>
              <c:f>Diesel!$B$15:$K$15</c:f>
              <c:numCache>
                <c:ptCount val="10"/>
                <c:pt idx="0">
                  <c:v>2870.4484988067607</c:v>
                </c:pt>
                <c:pt idx="1">
                  <c:v>1435.5952656599984</c:v>
                </c:pt>
                <c:pt idx="2">
                  <c:v>904.9921746552322</c:v>
                </c:pt>
                <c:pt idx="3">
                  <c:v>640.0059872337624</c:v>
                </c:pt>
                <c:pt idx="4">
                  <c:v>484.9182462033423</c:v>
                </c:pt>
                <c:pt idx="5">
                  <c:v>384.71096536865514</c:v>
                </c:pt>
                <c:pt idx="6">
                  <c:v>315.419884520741</c:v>
                </c:pt>
                <c:pt idx="7">
                  <c:v>265.0765836021668</c:v>
                </c:pt>
                <c:pt idx="8">
                  <c:v>227.09391118926484</c:v>
                </c:pt>
                <c:pt idx="9">
                  <c:v>197.57259477277566</c:v>
                </c:pt>
              </c:numCache>
            </c:numRef>
          </c:yVal>
          <c:smooth val="1"/>
        </c:ser>
        <c:ser>
          <c:idx val="3"/>
          <c:order val="3"/>
          <c:tx>
            <c:v>Exhaust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Diesel!$B$17:$C$17</c:f>
              <c:numCache>
                <c:ptCount val="2"/>
                <c:pt idx="0">
                  <c:v>110</c:v>
                </c:pt>
                <c:pt idx="1">
                  <c:v>110</c:v>
                </c:pt>
              </c:numCache>
            </c:numRef>
          </c:xVal>
          <c:yVal>
            <c:numRef>
              <c:f>Diesel!$B$18:$C$18</c:f>
              <c:numCache>
                <c:ptCount val="2"/>
                <c:pt idx="0">
                  <c:v>197.57259477277566</c:v>
                </c:pt>
                <c:pt idx="1">
                  <c:v>100</c:v>
                </c:pt>
              </c:numCache>
            </c:numRef>
          </c:yVal>
          <c:smooth val="1"/>
        </c:ser>
        <c:axId val="26957340"/>
        <c:axId val="41289469"/>
      </c:scatterChart>
      <c:valAx>
        <c:axId val="2695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Cylinder volume [cc]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crossBetween val="midCat"/>
        <c:dispUnits/>
      </c:valAx>
      <c:valAx>
        <c:axId val="412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Cylinder pressure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6957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2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11</xdr:col>
      <xdr:colOff>19050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9525" y="1190625"/>
        <a:ext cx="67151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B6" sqref="B6"/>
    </sheetView>
  </sheetViews>
  <sheetFormatPr defaultColWidth="9.140625" defaultRowHeight="12.75"/>
  <sheetData>
    <row r="1" spans="1:8" ht="13.5" thickBot="1">
      <c r="A1" s="7" t="s">
        <v>0</v>
      </c>
      <c r="B1" s="6">
        <v>26</v>
      </c>
      <c r="G1" s="7" t="s">
        <v>1</v>
      </c>
      <c r="H1" s="6">
        <v>996</v>
      </c>
    </row>
    <row r="2" spans="1:11" ht="13.5" thickBot="1">
      <c r="A2" s="7" t="s">
        <v>2</v>
      </c>
      <c r="B2" s="6">
        <v>110</v>
      </c>
      <c r="D2" s="1" t="s">
        <v>3</v>
      </c>
      <c r="E2" s="2">
        <f>V_1/rr</f>
        <v>10</v>
      </c>
      <c r="G2" s="1" t="s">
        <v>4</v>
      </c>
      <c r="H2" s="5">
        <f>(V_2*T_3)/T_2</f>
        <v>16.264224475201036</v>
      </c>
      <c r="J2" s="1" t="s">
        <v>11</v>
      </c>
      <c r="K2" s="2">
        <f>V_1</f>
        <v>110</v>
      </c>
    </row>
    <row r="3" spans="1:11" ht="13.5" thickBot="1">
      <c r="A3" s="7" t="s">
        <v>5</v>
      </c>
      <c r="B3" s="6">
        <v>100</v>
      </c>
      <c r="D3" s="1" t="s">
        <v>6</v>
      </c>
      <c r="E3" s="2">
        <f>p_1*(V_1/V_2)^g</f>
        <v>2870.4484988067607</v>
      </c>
      <c r="G3" s="1" t="s">
        <v>7</v>
      </c>
      <c r="H3" s="2">
        <f>p_2</f>
        <v>2870.4484988067607</v>
      </c>
      <c r="J3" s="1" t="s">
        <v>12</v>
      </c>
      <c r="K3" s="2">
        <f>p_3*(V_3/V_1)^g</f>
        <v>197.57259477277566</v>
      </c>
    </row>
    <row r="4" spans="1:11" ht="12.75">
      <c r="A4" s="1" t="s">
        <v>8</v>
      </c>
      <c r="B4" s="8">
        <f>tt_1+273</f>
        <v>299</v>
      </c>
      <c r="D4" s="1" t="s">
        <v>9</v>
      </c>
      <c r="E4" s="2">
        <f>(p_2/p_1)*(V_2/V_1)*T_1</f>
        <v>780.2400919483831</v>
      </c>
      <c r="G4" s="1" t="s">
        <v>10</v>
      </c>
      <c r="H4" s="2">
        <f>tt_3+273</f>
        <v>1269</v>
      </c>
      <c r="J4" s="1" t="s">
        <v>13</v>
      </c>
      <c r="K4" s="2">
        <f>T_3*(V_4/V_3)*(p_4/p_3)</f>
        <v>590.7420583705992</v>
      </c>
    </row>
    <row r="5" ht="13.5" thickBot="1">
      <c r="K5" s="4"/>
    </row>
    <row r="6" spans="1:11" ht="13.5" thickBot="1">
      <c r="A6" s="10" t="s">
        <v>14</v>
      </c>
      <c r="B6" s="18">
        <v>11</v>
      </c>
      <c r="D6" s="10" t="s">
        <v>17</v>
      </c>
      <c r="E6" s="17">
        <v>1.4</v>
      </c>
      <c r="G6" s="1" t="s">
        <v>29</v>
      </c>
      <c r="H6" s="15">
        <f>(p_2*(V_3-V_2)+(p_3*V_3-p_4*V_4)/(g-1)+(p_1*V_1-p_2*V_2)/(g-1))/1000</f>
        <v>36.10150453108955</v>
      </c>
      <c r="J6" s="1" t="s">
        <v>24</v>
      </c>
      <c r="K6" s="14">
        <f>1-(1/g)*(DT4_1/DT3_2)</f>
        <v>0.5736410022230778</v>
      </c>
    </row>
    <row r="7" spans="1:11" ht="12.75">
      <c r="A7" s="11" t="s">
        <v>26</v>
      </c>
      <c r="B7" s="5">
        <f>(p_2*V_2-p_1*V_1)/((g-1)*1000)</f>
        <v>44.26121247016903</v>
      </c>
      <c r="D7" s="11" t="s">
        <v>27</v>
      </c>
      <c r="E7" s="5">
        <f>(p_2*(V_3-V_2)+(p_3*V_3-p_4*V_4)/(g-1))/1000</f>
        <v>80.36271700125857</v>
      </c>
      <c r="F7" s="9"/>
      <c r="G7" s="16" t="s">
        <v>25</v>
      </c>
      <c r="H7" s="2">
        <f>T_4-T_1</f>
        <v>291.74205837059924</v>
      </c>
      <c r="J7" s="16" t="s">
        <v>28</v>
      </c>
      <c r="K7" s="2">
        <f>T_3-T_2</f>
        <v>488.7599080516169</v>
      </c>
    </row>
    <row r="8" spans="1:11" ht="12.75">
      <c r="A8" s="1" t="s">
        <v>15</v>
      </c>
      <c r="B8" s="2">
        <f>V_1</f>
        <v>110</v>
      </c>
      <c r="C8" s="12">
        <f>8*(V_1-V_2)/9+V_2</f>
        <v>98.88888888888889</v>
      </c>
      <c r="D8" s="2">
        <f>7*(V_1-V_2)/9+V_2</f>
        <v>87.77777777777777</v>
      </c>
      <c r="E8" s="2">
        <f>6*(V_1-V_2)/9+V_2</f>
        <v>76.66666666666667</v>
      </c>
      <c r="F8" s="13">
        <f>5*(V_1-V_2)/9+V_2</f>
        <v>65.55555555555556</v>
      </c>
      <c r="G8" s="2">
        <f>4*(V_1-V_2)/9+V_2</f>
        <v>54.44444444444444</v>
      </c>
      <c r="H8" s="2">
        <f>3*(V_1-V_2)/9+V_2</f>
        <v>43.333333333333336</v>
      </c>
      <c r="I8" s="2">
        <f>2*(V_1-V_2)/9+V_2</f>
        <v>32.22222222222222</v>
      </c>
      <c r="J8" s="2">
        <f>1*(V_1-V_2)/9+V_2</f>
        <v>21.11111111111111</v>
      </c>
      <c r="K8" s="5">
        <f>V_2</f>
        <v>10</v>
      </c>
    </row>
    <row r="9" spans="1:11" ht="12.75">
      <c r="A9" s="1" t="s">
        <v>16</v>
      </c>
      <c r="B9" s="2">
        <f>p_1</f>
        <v>100</v>
      </c>
      <c r="C9" s="2">
        <f>p_1*(B8/C8)^g</f>
        <v>116.07622165465934</v>
      </c>
      <c r="D9" s="2">
        <f aca="true" t="shared" si="0" ref="D9:K9">C9*(C8/D8)^g</f>
        <v>137.15490530397352</v>
      </c>
      <c r="E9" s="2">
        <f t="shared" si="0"/>
        <v>165.76794186278096</v>
      </c>
      <c r="F9" s="2">
        <f t="shared" si="0"/>
        <v>206.3937092511355</v>
      </c>
      <c r="G9" s="2">
        <f t="shared" si="0"/>
        <v>267.6792830423313</v>
      </c>
      <c r="H9" s="2">
        <f t="shared" si="0"/>
        <v>368.4671902080454</v>
      </c>
      <c r="I9" s="2">
        <f t="shared" si="0"/>
        <v>557.868802738295</v>
      </c>
      <c r="J9" s="2">
        <f t="shared" si="0"/>
        <v>1008.4032369991808</v>
      </c>
      <c r="K9" s="3">
        <f t="shared" si="0"/>
        <v>2870.44849880676</v>
      </c>
    </row>
    <row r="11" spans="1:3" ht="12.75">
      <c r="A11" s="1" t="s">
        <v>18</v>
      </c>
      <c r="B11" s="2">
        <f>V_2</f>
        <v>10</v>
      </c>
      <c r="C11" s="2">
        <f>V_3</f>
        <v>16.264224475201036</v>
      </c>
    </row>
    <row r="12" spans="1:3" ht="12.75">
      <c r="A12" s="1" t="s">
        <v>19</v>
      </c>
      <c r="B12" s="2">
        <f>p_2</f>
        <v>2870.4484988067607</v>
      </c>
      <c r="C12" s="2">
        <f>p_3</f>
        <v>2870.4484988067607</v>
      </c>
    </row>
    <row r="14" spans="1:11" ht="12.75">
      <c r="A14" s="1" t="s">
        <v>20</v>
      </c>
      <c r="B14" s="2">
        <f>V_3</f>
        <v>16.264224475201036</v>
      </c>
      <c r="C14" s="2">
        <f>1*(V_4-V_3)/9+V_3</f>
        <v>26.679310644623143</v>
      </c>
      <c r="D14" s="2">
        <f>2*(V_4-V_3)/9+V_3</f>
        <v>37.094396814045254</v>
      </c>
      <c r="E14" s="2">
        <f>3*(V_4-V_3)/9+V_3</f>
        <v>47.509482983467365</v>
      </c>
      <c r="F14" s="2">
        <f>4*(V_4-V_3)/9+V_3</f>
        <v>57.92456915288946</v>
      </c>
      <c r="G14" s="2">
        <f>5*(V_4-V_3)/9+V_3</f>
        <v>68.33965532231157</v>
      </c>
      <c r="H14" s="2">
        <f>6*(V_4-V_3)/9+V_3</f>
        <v>78.75474149173368</v>
      </c>
      <c r="I14" s="2">
        <f>7*(V_4-V_3)/9+V_3</f>
        <v>89.16982766115578</v>
      </c>
      <c r="J14" s="2">
        <f>8*(V_4-V_3)/9+V_3</f>
        <v>99.58491383057789</v>
      </c>
      <c r="K14" s="2">
        <f>8*(V_4-V_3)/8+V_3</f>
        <v>110</v>
      </c>
    </row>
    <row r="15" spans="1:11" ht="12.75">
      <c r="A15" s="1" t="s">
        <v>21</v>
      </c>
      <c r="B15" s="2">
        <f>p_3</f>
        <v>2870.4484988067607</v>
      </c>
      <c r="C15" s="2">
        <f aca="true" t="shared" si="1" ref="C15:K15">B15*(B14/C14)^g</f>
        <v>1435.5952656599984</v>
      </c>
      <c r="D15" s="2">
        <f t="shared" si="1"/>
        <v>904.9921746552322</v>
      </c>
      <c r="E15" s="2">
        <f t="shared" si="1"/>
        <v>640.0059872337624</v>
      </c>
      <c r="F15" s="2">
        <f t="shared" si="1"/>
        <v>484.9182462033423</v>
      </c>
      <c r="G15" s="2">
        <f t="shared" si="1"/>
        <v>384.71096536865514</v>
      </c>
      <c r="H15" s="2">
        <f t="shared" si="1"/>
        <v>315.419884520741</v>
      </c>
      <c r="I15" s="2">
        <f t="shared" si="1"/>
        <v>265.0765836021668</v>
      </c>
      <c r="J15" s="2">
        <f t="shared" si="1"/>
        <v>227.09391118926484</v>
      </c>
      <c r="K15" s="2">
        <f t="shared" si="1"/>
        <v>197.57259477277566</v>
      </c>
    </row>
    <row r="17" spans="1:3" ht="12.75">
      <c r="A17" s="1" t="s">
        <v>22</v>
      </c>
      <c r="B17" s="2">
        <f>V_4</f>
        <v>110</v>
      </c>
      <c r="C17" s="2">
        <f>V_4</f>
        <v>110</v>
      </c>
    </row>
    <row r="18" spans="1:3" ht="12.75">
      <c r="A18" s="1" t="s">
        <v>23</v>
      </c>
      <c r="B18" s="2">
        <f>p_4</f>
        <v>197.57259477277566</v>
      </c>
      <c r="C18" s="2">
        <f>p_1</f>
        <v>100</v>
      </c>
    </row>
  </sheetData>
  <sheetProtection password="CC06" sheet="1" objects="1" scenarios="1" formatCells="0" selectLockedCells="1"/>
  <dataValidations count="6">
    <dataValidation type="decimal" showInputMessage="1" showErrorMessage="1" promptTitle="NOTE:" prompt="Value between 6:23" errorTitle="Data not valid" error="Try again" sqref="B6">
      <formula1>6</formula1>
      <formula2>23</formula2>
    </dataValidation>
    <dataValidation type="decimal" operator="greaterThan" allowBlank="1" showInputMessage="1" showErrorMessage="1" promptTitle="NOTE:" prompt="t3 should be heigher than t1" errorTitle="Wrong Data:" error="Try agnain" sqref="H1">
      <formula1>B1</formula1>
    </dataValidation>
    <dataValidation type="decimal" allowBlank="1" showInputMessage="1" showErrorMessage="1" promptTitle="NOTE:" prompt="Value between 1:2" errorTitle="Wrong data:" error="Try again" sqref="E6">
      <formula1>1</formula1>
      <formula2>2</formula2>
    </dataValidation>
    <dataValidation type="decimal" allowBlank="1" showInputMessage="1" showErrorMessage="1" promptTitle="NOTE:" prompt="Value between 1:200" errorTitle="Wrong data" error="Try again" sqref="B1">
      <formula1>1</formula1>
      <formula2>200</formula2>
    </dataValidation>
    <dataValidation type="decimal" allowBlank="1" showInputMessage="1" showErrorMessage="1" promptTitle="NOTE:" prompt="Value between 100:1200" errorTitle="Wrong Data." error="Try again" sqref="B2">
      <formula1>100</formula1>
      <formula2>1200</formula2>
    </dataValidation>
    <dataValidation type="decimal" allowBlank="1" showInputMessage="1" showErrorMessage="1" promptTitle="NOTE:" prompt="Value between 80:200" errorTitle="Wrong data." error="Try again" sqref="B3">
      <formula1>80</formula1>
      <formula2>200</formula2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</dc:creator>
  <cp:keywords/>
  <dc:description/>
  <cp:lastModifiedBy>Kassem Mourad</cp:lastModifiedBy>
  <dcterms:created xsi:type="dcterms:W3CDTF">2004-11-05T11:55:35Z</dcterms:created>
  <dcterms:modified xsi:type="dcterms:W3CDTF">2007-05-07T20:50:17Z</dcterms:modified>
  <cp:category/>
  <cp:version/>
  <cp:contentType/>
  <cp:contentStatus/>
</cp:coreProperties>
</file>