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air-fuel ratio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<sst xmlns="http://schemas.openxmlformats.org/spreadsheetml/2006/main" count="51" uniqueCount="26">
  <si>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C</t>
  </si>
  <si>
    <t>H</t>
  </si>
  <si>
    <t>+</t>
  </si>
  <si>
    <t>=</t>
  </si>
  <si>
    <t>O</t>
  </si>
  <si>
    <t>Relative mass</t>
  </si>
  <si>
    <t>N</t>
  </si>
  <si>
    <t>Air</t>
  </si>
  <si>
    <t>A/F</t>
  </si>
  <si>
    <t xml:space="preserve">Fuel </t>
  </si>
  <si>
    <t>O% (air) v</t>
  </si>
  <si>
    <t xml:space="preserve">Molecular weights </t>
  </si>
  <si>
    <t xml:space="preserve">Oxygen volumetric raio </t>
  </si>
  <si>
    <t xml:space="preserve">Fuel composition </t>
  </si>
  <si>
    <t xml:space="preserve">(O </t>
  </si>
  <si>
    <t>N  )</t>
  </si>
  <si>
    <t>Air-Fuel Mixture</t>
  </si>
  <si>
    <t>Exhaust Gasses</t>
  </si>
  <si>
    <t>CO2</t>
  </si>
  <si>
    <t>Water</t>
  </si>
  <si>
    <t>N2</t>
  </si>
  <si>
    <t>/</t>
  </si>
  <si>
    <t>(</t>
  </si>
  <si>
    <t xml:space="preserve"> N  )</t>
  </si>
  <si>
    <t>Approximate, Exact</t>
  </si>
  <si>
    <t>A= (1), E=(2)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</si>
</sst>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 quotePrefix="1">
      <alignment/>
    </xf>
    <xf numFmtId="167" fontId="2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/>
    </xf>
    <xf numFmtId="0" fontId="0" fillId="0" borderId="1" xfId="0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8.28125" style="0" customWidth="1"/>
    <col min="2" max="2" width="6.28125" style="0" customWidth="1"/>
    <col min="3" max="4" width="3.28125" style="0" customWidth="1"/>
    <col min="6" max="6" width="6.140625" style="0" customWidth="1"/>
    <col min="7" max="7" width="3.28125" style="0" customWidth="1"/>
    <col min="8" max="8" width="2.57421875" style="0" customWidth="1"/>
    <col min="9" max="9" width="5.7109375" style="0" customWidth="1"/>
    <col min="10" max="10" width="1.57421875" style="0" customWidth="1"/>
    <col min="11" max="11" width="5.28125" style="0" customWidth="1"/>
    <col min="12" max="12" width="3.28125" style="0" customWidth="1"/>
    <col min="13" max="13" width="2.57421875" style="0" customWidth="1"/>
    <col min="14" max="14" width="7.00390625" style="0" customWidth="1"/>
    <col min="15" max="15" width="3.28125" style="0" customWidth="1"/>
    <col min="16" max="16" width="3.140625" style="0" customWidth="1"/>
    <col min="17" max="17" width="3.28125" style="0" customWidth="1"/>
    <col min="18" max="18" width="2.421875" style="0" customWidth="1"/>
    <col min="19" max="19" width="5.8515625" style="0" customWidth="1"/>
    <col min="20" max="20" width="4.421875" style="0" customWidth="1"/>
    <col min="21" max="21" width="3.57421875" style="0" customWidth="1"/>
    <col min="22" max="22" width="2.140625" style="0" customWidth="1"/>
    <col min="23" max="23" width="4.421875" style="0" customWidth="1"/>
    <col min="24" max="24" width="5.140625" style="0" customWidth="1"/>
    <col min="25" max="25" width="1.421875" style="0" customWidth="1"/>
    <col min="26" max="26" width="5.57421875" style="0" customWidth="1"/>
    <col min="27" max="27" width="1.57421875" style="0" customWidth="1"/>
    <col min="28" max="28" width="5.57421875" style="0" customWidth="1"/>
    <col min="29" max="29" width="3.421875" style="0" customWidth="1"/>
  </cols>
  <sheetData>
    <row r="1" spans="1:19" ht="12.75">
      <c r="A1" s="23" t="s">
        <v>13</v>
      </c>
      <c r="B1" s="23"/>
      <c r="D1" s="21" t="s">
        <v>12</v>
      </c>
      <c r="E1" s="21"/>
      <c r="F1" s="21"/>
      <c r="G1" s="21"/>
      <c r="H1" s="10"/>
      <c r="I1" s="10"/>
      <c r="J1" s="10"/>
      <c r="K1" s="10"/>
      <c r="L1" s="10"/>
      <c r="M1" s="24" t="s">
        <v>11</v>
      </c>
      <c r="N1" s="25"/>
      <c r="O1" s="25"/>
      <c r="P1" s="25"/>
      <c r="Q1" s="25"/>
      <c r="R1" s="25"/>
      <c r="S1" s="25"/>
    </row>
    <row r="2" spans="1:28" ht="12.75">
      <c r="A2" s="2" t="s">
        <v>0</v>
      </c>
      <c r="B2" s="18">
        <v>8</v>
      </c>
      <c r="E2" s="3" t="s">
        <v>10</v>
      </c>
      <c r="F2" s="17">
        <f>IF(AB3=1,21,20.95)</f>
        <v>21</v>
      </c>
      <c r="M2" s="2" t="s">
        <v>0</v>
      </c>
      <c r="N2" s="17">
        <f>IF(AB3=1,12,12.011)</f>
        <v>12</v>
      </c>
      <c r="R2" s="2" t="s">
        <v>4</v>
      </c>
      <c r="S2" s="17">
        <f>IF(AB3=1,16,16)</f>
        <v>16</v>
      </c>
      <c r="W2" s="28" t="s">
        <v>24</v>
      </c>
      <c r="X2" s="28"/>
      <c r="Y2" s="28"/>
      <c r="Z2" s="28"/>
      <c r="AA2" s="28"/>
      <c r="AB2" s="2"/>
    </row>
    <row r="3" spans="1:28" ht="12.75">
      <c r="A3" s="2" t="s">
        <v>1</v>
      </c>
      <c r="B3" s="18">
        <v>10</v>
      </c>
      <c r="M3" s="2" t="s">
        <v>1</v>
      </c>
      <c r="N3" s="17">
        <f>IF(AB3=1,1,1.008)</f>
        <v>1</v>
      </c>
      <c r="R3" s="2" t="s">
        <v>6</v>
      </c>
      <c r="S3" s="17">
        <f>IF(AB3=1,14,14.08)</f>
        <v>14</v>
      </c>
      <c r="W3" s="27" t="s">
        <v>25</v>
      </c>
      <c r="X3" s="27"/>
      <c r="Y3" s="27"/>
      <c r="Z3" s="27"/>
      <c r="AA3" s="27"/>
      <c r="AB3" s="19">
        <v>1</v>
      </c>
    </row>
    <row r="6" spans="3:29" ht="12.75">
      <c r="C6" s="4" t="s">
        <v>0</v>
      </c>
      <c r="D6" s="4" t="s">
        <v>1</v>
      </c>
      <c r="E6" s="5" t="s">
        <v>2</v>
      </c>
      <c r="F6" s="29">
        <f>(O6*Q7+T6)/2</f>
        <v>10.5</v>
      </c>
      <c r="G6" s="6" t="s">
        <v>14</v>
      </c>
      <c r="H6" s="5" t="s">
        <v>2</v>
      </c>
      <c r="I6" s="15">
        <f>100-F2</f>
        <v>79</v>
      </c>
      <c r="J6" s="12" t="s">
        <v>21</v>
      </c>
      <c r="K6" s="16">
        <f>F2</f>
        <v>21</v>
      </c>
      <c r="L6" s="6" t="s">
        <v>15</v>
      </c>
      <c r="M6" s="6"/>
      <c r="N6" s="5" t="s">
        <v>3</v>
      </c>
      <c r="O6" s="30">
        <f>C7</f>
        <v>8</v>
      </c>
      <c r="P6" s="7" t="s">
        <v>0</v>
      </c>
      <c r="Q6" s="4" t="s">
        <v>4</v>
      </c>
      <c r="R6" s="6"/>
      <c r="S6" s="5" t="s">
        <v>2</v>
      </c>
      <c r="T6" s="29">
        <f>D7/2</f>
        <v>5</v>
      </c>
      <c r="U6" s="4" t="s">
        <v>1</v>
      </c>
      <c r="V6" s="7" t="s">
        <v>4</v>
      </c>
      <c r="W6" s="1" t="s">
        <v>2</v>
      </c>
      <c r="X6" s="31">
        <f>F6</f>
        <v>10.5</v>
      </c>
      <c r="Y6" s="13" t="s">
        <v>22</v>
      </c>
      <c r="Z6" s="16">
        <f>I6</f>
        <v>79</v>
      </c>
      <c r="AA6" s="14" t="s">
        <v>21</v>
      </c>
      <c r="AB6" s="16">
        <f>K6</f>
        <v>21</v>
      </c>
      <c r="AC6" s="6" t="s">
        <v>23</v>
      </c>
    </row>
    <row r="7" spans="3:29" ht="12.75">
      <c r="C7" s="6">
        <f>B2</f>
        <v>8</v>
      </c>
      <c r="D7" s="6">
        <f>B3</f>
        <v>10</v>
      </c>
      <c r="E7" s="6"/>
      <c r="F7" s="6"/>
      <c r="G7" s="6">
        <v>2</v>
      </c>
      <c r="H7" s="6"/>
      <c r="I7" s="6"/>
      <c r="J7" s="6"/>
      <c r="K7" s="6"/>
      <c r="L7" s="6">
        <v>2</v>
      </c>
      <c r="M7" s="6"/>
      <c r="N7" s="6"/>
      <c r="O7" s="6"/>
      <c r="P7" s="6"/>
      <c r="Q7" s="6">
        <v>2</v>
      </c>
      <c r="R7" s="6"/>
      <c r="S7" s="6"/>
      <c r="T7" s="6"/>
      <c r="U7" s="6">
        <v>2</v>
      </c>
      <c r="V7" s="6"/>
      <c r="W7" s="6"/>
      <c r="AC7" s="6">
        <v>2</v>
      </c>
    </row>
    <row r="9" spans="1:29" ht="12.75">
      <c r="A9" s="26" t="s">
        <v>5</v>
      </c>
      <c r="B9" s="26"/>
      <c r="C9" s="25" t="s">
        <v>16</v>
      </c>
      <c r="D9" s="25"/>
      <c r="E9" s="25"/>
      <c r="F9" s="25"/>
      <c r="G9" s="25"/>
      <c r="H9" s="25"/>
      <c r="I9" s="25"/>
      <c r="J9" s="25"/>
      <c r="K9" s="25"/>
      <c r="L9" s="25"/>
      <c r="M9" s="25"/>
      <c r="O9" s="25" t="s">
        <v>17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3:29" ht="12.75">
      <c r="C10" s="21" t="s">
        <v>9</v>
      </c>
      <c r="D10" s="21"/>
      <c r="E10" s="11" t="s">
        <v>2</v>
      </c>
      <c r="F10" s="21" t="s">
        <v>7</v>
      </c>
      <c r="G10" s="21"/>
      <c r="H10" s="21"/>
      <c r="I10" s="21"/>
      <c r="J10" s="21"/>
      <c r="K10" s="21"/>
      <c r="L10" s="21"/>
      <c r="M10" s="21"/>
      <c r="N10" s="11" t="s">
        <v>3</v>
      </c>
      <c r="O10" s="21" t="s">
        <v>18</v>
      </c>
      <c r="P10" s="21"/>
      <c r="Q10" s="21"/>
      <c r="R10" s="21"/>
      <c r="S10" s="11" t="s">
        <v>2</v>
      </c>
      <c r="T10" s="21" t="s">
        <v>19</v>
      </c>
      <c r="U10" s="21"/>
      <c r="V10" s="21"/>
      <c r="W10" s="11" t="s">
        <v>2</v>
      </c>
      <c r="X10" s="21" t="s">
        <v>20</v>
      </c>
      <c r="Y10" s="21"/>
      <c r="Z10" s="21"/>
      <c r="AA10" s="21"/>
      <c r="AB10" s="21"/>
      <c r="AC10" s="21"/>
    </row>
    <row r="11" spans="3:29" ht="12.75">
      <c r="C11" s="21">
        <f>C7*N2+D7*N3</f>
        <v>106</v>
      </c>
      <c r="D11" s="21"/>
      <c r="E11" s="11" t="s">
        <v>2</v>
      </c>
      <c r="F11" s="20">
        <f>F6*(S2*2+((100-F2)/F2)*S3*2)</f>
        <v>1441.9999999999998</v>
      </c>
      <c r="G11" s="20"/>
      <c r="H11" s="20"/>
      <c r="I11" s="20"/>
      <c r="J11" s="20"/>
      <c r="K11" s="20"/>
      <c r="L11" s="20"/>
      <c r="M11" s="20"/>
      <c r="N11" s="11" t="s">
        <v>3</v>
      </c>
      <c r="O11" s="21">
        <f>O6*(N2+2*S2)</f>
        <v>352</v>
      </c>
      <c r="P11" s="21"/>
      <c r="Q11" s="21"/>
      <c r="R11" s="21"/>
      <c r="S11" s="11" t="s">
        <v>2</v>
      </c>
      <c r="T11" s="21">
        <f>T6*(N3*2+S2)</f>
        <v>90</v>
      </c>
      <c r="U11" s="21"/>
      <c r="V11" s="21"/>
      <c r="W11" s="11" t="s">
        <v>2</v>
      </c>
      <c r="X11" s="20">
        <f>X6*(((100-F2)/F2)*S3*2)</f>
        <v>1106</v>
      </c>
      <c r="Y11" s="20"/>
      <c r="Z11" s="20"/>
      <c r="AA11" s="20"/>
      <c r="AB11" s="20"/>
      <c r="AC11" s="20"/>
    </row>
    <row r="12" spans="3:29" ht="12.75">
      <c r="C12" s="22">
        <f>C11/C11</f>
        <v>1</v>
      </c>
      <c r="D12" s="22"/>
      <c r="E12" s="11" t="s">
        <v>2</v>
      </c>
      <c r="F12" s="20">
        <f>F6*(S2*2+((100-F2)/F2)*S3*2)/C11</f>
        <v>13.603773584905658</v>
      </c>
      <c r="G12" s="20"/>
      <c r="H12" s="20"/>
      <c r="I12" s="20"/>
      <c r="J12" s="20"/>
      <c r="K12" s="20"/>
      <c r="L12" s="20"/>
      <c r="M12" s="20"/>
      <c r="N12" s="11" t="s">
        <v>3</v>
      </c>
      <c r="O12" s="20">
        <f>O11/C11</f>
        <v>3.3207547169811322</v>
      </c>
      <c r="P12" s="20"/>
      <c r="Q12" s="20"/>
      <c r="R12" s="20"/>
      <c r="S12" s="11" t="s">
        <v>2</v>
      </c>
      <c r="T12" s="20">
        <f>T11/C11</f>
        <v>0.8490566037735849</v>
      </c>
      <c r="U12" s="20"/>
      <c r="V12" s="20"/>
      <c r="W12" s="11" t="s">
        <v>2</v>
      </c>
      <c r="X12" s="20">
        <f>X11/C11</f>
        <v>10.433962264150944</v>
      </c>
      <c r="Y12" s="20"/>
      <c r="Z12" s="20"/>
      <c r="AA12" s="20"/>
      <c r="AB12" s="20"/>
      <c r="AC12" s="20"/>
    </row>
    <row r="13" spans="3:29" ht="12.75">
      <c r="C13" s="20">
        <f>C12+F12</f>
        <v>14.603773584905658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1" t="s">
        <v>3</v>
      </c>
      <c r="O13" s="20">
        <f>O12+T12+X12</f>
        <v>14.60377358490566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5" spans="1:2" ht="12.75">
      <c r="A15" s="9" t="s">
        <v>8</v>
      </c>
      <c r="B15" s="8">
        <f>F11/C11</f>
        <v>13.603773584905658</v>
      </c>
    </row>
  </sheetData>
  <sheetProtection password="CA2D" sheet="1" objects="1" scenarios="1" selectLockedCells="1"/>
  <mergeCells count="25">
    <mergeCell ref="W3:AA3"/>
    <mergeCell ref="W2:AA2"/>
    <mergeCell ref="C11:D11"/>
    <mergeCell ref="F11:M11"/>
    <mergeCell ref="O11:R11"/>
    <mergeCell ref="T11:V11"/>
    <mergeCell ref="X11:AC11"/>
    <mergeCell ref="O10:R10"/>
    <mergeCell ref="A1:B1"/>
    <mergeCell ref="F10:M10"/>
    <mergeCell ref="C10:D10"/>
    <mergeCell ref="M1:S1"/>
    <mergeCell ref="D1:G1"/>
    <mergeCell ref="C9:M9"/>
    <mergeCell ref="O9:AC9"/>
    <mergeCell ref="T10:V10"/>
    <mergeCell ref="X10:AC10"/>
    <mergeCell ref="A9:B9"/>
    <mergeCell ref="T12:V12"/>
    <mergeCell ref="X12:AC12"/>
    <mergeCell ref="C13:M13"/>
    <mergeCell ref="O13:AC13"/>
    <mergeCell ref="C12:D12"/>
    <mergeCell ref="F12:M12"/>
    <mergeCell ref="O12:R1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cp:lastPrinted>2008-06-18T12:54:54Z</cp:lastPrinted>
  <dcterms:created xsi:type="dcterms:W3CDTF">2008-06-03T09:46:35Z</dcterms:created>
  <dcterms:modified xsi:type="dcterms:W3CDTF">2008-06-18T15:29:30Z</dcterms:modified>
  <cp:category/>
  <cp:version/>
  <cp:contentType/>
  <cp:contentStatus/>
</cp:coreProperties>
</file>